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19320" windowHeight="7935"/>
  </bookViews>
  <sheets>
    <sheet name="Hárok1" sheetId="1" r:id="rId1"/>
    <sheet name="Hárok2" sheetId="2" r:id="rId2"/>
    <sheet name="Hárok3" sheetId="3" r:id="rId3"/>
  </sheets>
  <calcPr calcId="145621"/>
</workbook>
</file>

<file path=xl/calcChain.xml><?xml version="1.0" encoding="utf-8"?>
<calcChain xmlns="http://schemas.openxmlformats.org/spreadsheetml/2006/main">
  <c r="B18" i="1" l="1"/>
  <c r="M4" i="1" s="1"/>
  <c r="M6" i="1" s="1"/>
  <c r="B17" i="1"/>
  <c r="K4" i="1" s="1"/>
  <c r="K5" i="1" s="1"/>
  <c r="B16" i="1"/>
  <c r="J3" i="1"/>
  <c r="I3" i="1"/>
  <c r="B13" i="1"/>
  <c r="M1" i="1" s="1"/>
  <c r="B12" i="1"/>
  <c r="K1" i="1" s="1"/>
  <c r="K2" i="1" s="1"/>
  <c r="I4" i="1"/>
  <c r="I5" i="1" s="1"/>
  <c r="B11" i="1"/>
  <c r="I1" i="1" s="1"/>
  <c r="N6" i="1" l="1"/>
  <c r="L6" i="1"/>
  <c r="K6" i="1"/>
  <c r="I6" i="1"/>
  <c r="J6" i="1"/>
  <c r="M5" i="1"/>
  <c r="L5" i="1"/>
  <c r="N5" i="1"/>
  <c r="J5" i="1"/>
  <c r="N2" i="1"/>
  <c r="M2" i="1"/>
  <c r="N3" i="1"/>
  <c r="M3" i="1"/>
  <c r="L3" i="1"/>
  <c r="L2" i="1"/>
  <c r="K3" i="1"/>
  <c r="J2" i="1"/>
  <c r="I2" i="1"/>
</calcChain>
</file>

<file path=xl/sharedStrings.xml><?xml version="1.0" encoding="utf-8"?>
<sst xmlns="http://schemas.openxmlformats.org/spreadsheetml/2006/main" count="18" uniqueCount="17">
  <si>
    <t>Pomôcka:</t>
  </si>
  <si>
    <t>Sieť:</t>
  </si>
  <si>
    <t>1 - jednofázová sieť</t>
  </si>
  <si>
    <t>3 - trojfázová sieť</t>
  </si>
  <si>
    <t>Zapojenie záťaže:</t>
  </si>
  <si>
    <t>1 - zapojenie do hviezdy Y</t>
  </si>
  <si>
    <t>Vykreslenie napatí</t>
  </si>
  <si>
    <t>Napätia na začiatku (V):</t>
  </si>
  <si>
    <t>Napätie na záťaži (V):</t>
  </si>
  <si>
    <t>Uhol (°):</t>
  </si>
  <si>
    <t>Príklady z modelovania:</t>
  </si>
  <si>
    <t>Cvičenie č.2 - 1 -fázové obvody</t>
  </si>
  <si>
    <t>Cvičenie č.3 - 3 -fázové obvody</t>
  </si>
  <si>
    <t>Cvičenie č.9  (Pre ustálené stavy, potrebné dopočítať uhol)</t>
  </si>
  <si>
    <t xml:space="preserve">Vhodné pre vykreslenie fázorov napätí (prúdov) na zdroji a na záťaži </t>
  </si>
  <si>
    <t>Zadávané údaje:</t>
  </si>
  <si>
    <t>2 -zapojenie do trojuholníka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</si>
</sst>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.0000000\ _€_-;\-* #,##0.0000000\ _€_-;_-* &quot;-&quot;???????\ _€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sz val="11"/>
      <color rgb="FF3F3F76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8"/>
      <color theme="0"/>
      <name val="Cambria"/>
      <family val="1"/>
      <charset val="238"/>
      <scheme val="major"/>
    </font>
    <font>
      <b/>
      <sz val="12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3F3F76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FF0000"/>
        <bgColor indexed="64"/>
      </patternFill>
    </fill>
  </fills>
  <borders count="2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2" borderId="1" applyNumberFormat="0" applyAlignment="0" applyProtection="0"/>
    <xf numFmtId="0" fontId="4" fillId="3" borderId="2" applyNumberFormat="0" applyAlignment="0" applyProtection="0"/>
    <xf numFmtId="0" fontId="1" fillId="4" borderId="3" applyNumberFormat="0" applyFont="0" applyAlignment="0" applyProtection="0"/>
  </cellStyleXfs>
  <cellXfs count="52">
    <xf numFmtId="0" fontId="0" fillId="0" borderId="0" xfId="0"/>
    <xf numFmtId="0" fontId="0" fillId="9" borderId="0" xfId="0" applyFont="1" applyFill="1"/>
    <xf numFmtId="0" fontId="0" fillId="0" borderId="4" xfId="0" applyFont="1" applyBorder="1"/>
    <xf numFmtId="0" fontId="0" fillId="10" borderId="0" xfId="0" applyFill="1"/>
    <xf numFmtId="0" fontId="0" fillId="10" borderId="19" xfId="0" applyFill="1" applyBorder="1"/>
    <xf numFmtId="0" fontId="0" fillId="10" borderId="20" xfId="0" applyFill="1" applyBorder="1"/>
    <xf numFmtId="0" fontId="0" fillId="10" borderId="21" xfId="0" applyFill="1" applyBorder="1"/>
    <xf numFmtId="0" fontId="0" fillId="10" borderId="22" xfId="0" applyFill="1" applyBorder="1"/>
    <xf numFmtId="0" fontId="0" fillId="10" borderId="23" xfId="0" applyFill="1" applyBorder="1"/>
    <xf numFmtId="0" fontId="0" fillId="10" borderId="24" xfId="0" applyFill="1" applyBorder="1"/>
    <xf numFmtId="164" fontId="0" fillId="10" borderId="23" xfId="1" applyNumberFormat="1" applyFont="1" applyFill="1" applyBorder="1"/>
    <xf numFmtId="0" fontId="0" fillId="10" borderId="25" xfId="0" applyFill="1" applyBorder="1"/>
    <xf numFmtId="0" fontId="0" fillId="10" borderId="26" xfId="0" applyFill="1" applyBorder="1"/>
    <xf numFmtId="0" fontId="0" fillId="10" borderId="27" xfId="0" applyFill="1" applyBorder="1"/>
    <xf numFmtId="0" fontId="5" fillId="10" borderId="0" xfId="0" applyFont="1" applyFill="1"/>
    <xf numFmtId="0" fontId="8" fillId="7" borderId="5" xfId="0" applyFont="1" applyFill="1" applyBorder="1"/>
    <xf numFmtId="0" fontId="9" fillId="8" borderId="5" xfId="3" applyFont="1" applyFill="1" applyBorder="1"/>
    <xf numFmtId="0" fontId="8" fillId="5" borderId="5" xfId="0" applyFont="1" applyFill="1" applyBorder="1"/>
    <xf numFmtId="0" fontId="7" fillId="7" borderId="17" xfId="4" applyFont="1" applyFill="1" applyBorder="1" applyAlignment="1"/>
    <xf numFmtId="0" fontId="7" fillId="3" borderId="5" xfId="4" applyFont="1" applyBorder="1"/>
    <xf numFmtId="0" fontId="7" fillId="7" borderId="18" xfId="4" applyFont="1" applyFill="1" applyBorder="1" applyAlignment="1"/>
    <xf numFmtId="0" fontId="8" fillId="7" borderId="0" xfId="0" applyFont="1" applyFill="1"/>
    <xf numFmtId="0" fontId="0" fillId="7" borderId="0" xfId="0" applyFill="1"/>
    <xf numFmtId="0" fontId="8" fillId="7" borderId="0" xfId="0" applyFont="1" applyFill="1" applyAlignment="1"/>
    <xf numFmtId="0" fontId="7" fillId="6" borderId="0" xfId="0" applyFont="1" applyFill="1" applyAlignment="1">
      <alignment horizontal="left"/>
    </xf>
    <xf numFmtId="0" fontId="0" fillId="6" borderId="0" xfId="0" applyFill="1" applyAlignment="1">
      <alignment horizontal="left"/>
    </xf>
    <xf numFmtId="0" fontId="8" fillId="7" borderId="0" xfId="0" applyFont="1" applyFill="1" applyAlignment="1">
      <alignment horizontal="left"/>
    </xf>
    <xf numFmtId="0" fontId="7" fillId="7" borderId="5" xfId="4" applyFont="1" applyFill="1" applyBorder="1" applyAlignment="1">
      <alignment horizontal="center"/>
    </xf>
    <xf numFmtId="0" fontId="8" fillId="7" borderId="6" xfId="0" applyFont="1" applyFill="1" applyBorder="1" applyAlignment="1">
      <alignment horizontal="center"/>
    </xf>
    <xf numFmtId="0" fontId="8" fillId="7" borderId="8" xfId="0" applyFont="1" applyFill="1" applyBorder="1" applyAlignment="1">
      <alignment horizontal="center"/>
    </xf>
    <xf numFmtId="0" fontId="8" fillId="7" borderId="9" xfId="0" applyFont="1" applyFill="1" applyBorder="1" applyAlignment="1">
      <alignment horizontal="center"/>
    </xf>
    <xf numFmtId="0" fontId="8" fillId="7" borderId="10" xfId="0" applyFont="1" applyFill="1" applyBorder="1" applyAlignment="1">
      <alignment horizontal="center"/>
    </xf>
    <xf numFmtId="0" fontId="8" fillId="7" borderId="13" xfId="0" applyFont="1" applyFill="1" applyBorder="1" applyAlignment="1">
      <alignment horizontal="center"/>
    </xf>
    <xf numFmtId="0" fontId="8" fillId="7" borderId="12" xfId="0" applyFont="1" applyFill="1" applyBorder="1" applyAlignment="1">
      <alignment horizontal="center"/>
    </xf>
    <xf numFmtId="0" fontId="7" fillId="7" borderId="13" xfId="4" applyFont="1" applyFill="1" applyBorder="1" applyAlignment="1">
      <alignment horizontal="center"/>
    </xf>
    <xf numFmtId="0" fontId="7" fillId="7" borderId="11" xfId="4" applyFont="1" applyFill="1" applyBorder="1" applyAlignment="1">
      <alignment horizontal="center"/>
    </xf>
    <xf numFmtId="0" fontId="7" fillId="7" borderId="12" xfId="4" applyFont="1" applyFill="1" applyBorder="1" applyAlignment="1">
      <alignment horizontal="center"/>
    </xf>
    <xf numFmtId="0" fontId="7" fillId="7" borderId="6" xfId="4" applyFont="1" applyFill="1" applyBorder="1" applyAlignment="1">
      <alignment horizontal="center"/>
    </xf>
    <xf numFmtId="0" fontId="7" fillId="7" borderId="7" xfId="4" applyFont="1" applyFill="1" applyBorder="1" applyAlignment="1">
      <alignment horizontal="center"/>
    </xf>
    <xf numFmtId="0" fontId="7" fillId="7" borderId="8" xfId="4" applyFont="1" applyFill="1" applyBorder="1" applyAlignment="1">
      <alignment horizontal="center"/>
    </xf>
    <xf numFmtId="0" fontId="7" fillId="3" borderId="14" xfId="4" applyFont="1" applyBorder="1" applyAlignment="1">
      <alignment horizontal="left"/>
    </xf>
    <xf numFmtId="0" fontId="7" fillId="3" borderId="16" xfId="4" applyFont="1" applyBorder="1" applyAlignment="1">
      <alignment horizontal="left"/>
    </xf>
    <xf numFmtId="0" fontId="6" fillId="6" borderId="5" xfId="2" applyFont="1" applyFill="1" applyBorder="1" applyAlignment="1">
      <alignment horizontal="center"/>
    </xf>
    <xf numFmtId="0" fontId="2" fillId="6" borderId="5" xfId="2" applyFill="1" applyBorder="1" applyAlignment="1">
      <alignment horizontal="center"/>
    </xf>
    <xf numFmtId="0" fontId="0" fillId="7" borderId="14" xfId="0" applyFill="1" applyBorder="1" applyAlignment="1">
      <alignment horizontal="center"/>
    </xf>
    <xf numFmtId="0" fontId="0" fillId="7" borderId="15" xfId="0" applyFill="1" applyBorder="1" applyAlignment="1">
      <alignment horizontal="center"/>
    </xf>
    <xf numFmtId="0" fontId="0" fillId="7" borderId="16" xfId="0" applyFill="1" applyBorder="1" applyAlignment="1">
      <alignment horizontal="center"/>
    </xf>
    <xf numFmtId="0" fontId="7" fillId="3" borderId="5" xfId="4" applyFont="1" applyBorder="1" applyAlignment="1">
      <alignment horizontal="center"/>
    </xf>
    <xf numFmtId="0" fontId="8" fillId="0" borderId="5" xfId="0" applyFont="1" applyBorder="1"/>
    <xf numFmtId="0" fontId="8" fillId="4" borderId="5" xfId="5" applyFont="1" applyBorder="1" applyAlignment="1">
      <alignment horizontal="left"/>
    </xf>
    <xf numFmtId="0" fontId="8" fillId="4" borderId="5" xfId="5" applyFont="1" applyBorder="1"/>
    <xf numFmtId="0" fontId="8" fillId="4" borderId="5" xfId="5" applyFont="1" applyBorder="1" applyAlignment="1">
      <alignment horizontal="center"/>
    </xf>
  </cellXfs>
  <cellStyles count="6">
    <cellStyle name="Čiarka" xfId="1" builtinId="3"/>
    <cellStyle name="Kontrolná bunka" xfId="4" builtinId="23"/>
    <cellStyle name="Normálna" xfId="0" builtinId="0"/>
    <cellStyle name="Poznámka" xfId="5" builtinId="10"/>
    <cellStyle name="Titul" xfId="2" builtinId="15"/>
    <cellStyle name="Vstup" xfId="3" builtinId="2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Hárok1!$I$1</c:f>
              <c:strCache>
                <c:ptCount val="1"/>
                <c:pt idx="0">
                  <c:v>U11</c:v>
                </c:pt>
              </c:strCache>
            </c:strRef>
          </c:tx>
          <c:spPr>
            <a:ln>
              <a:tailEnd type="triangle" w="lg" len="med"/>
            </a:ln>
          </c:spPr>
          <c:marker>
            <c:symbol val="none"/>
          </c:marker>
          <c:xVal>
            <c:numRef>
              <c:f>Hárok1!$I$2:$I$3</c:f>
              <c:numCache>
                <c:formatCode>General</c:formatCode>
                <c:ptCount val="2"/>
                <c:pt idx="0">
                  <c:v>0</c:v>
                </c:pt>
                <c:pt idx="1">
                  <c:v>155.56349186104046</c:v>
                </c:pt>
              </c:numCache>
            </c:numRef>
          </c:xVal>
          <c:yVal>
            <c:numRef>
              <c:f>Hárok1!$J$2:$J$3</c:f>
              <c:numCache>
                <c:formatCode>General</c:formatCode>
                <c:ptCount val="2"/>
                <c:pt idx="0">
                  <c:v>0</c:v>
                </c:pt>
                <c:pt idx="1">
                  <c:v>155.56349186104043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Hárok1!$K$1</c:f>
              <c:strCache>
                <c:ptCount val="1"/>
                <c:pt idx="0">
                  <c:v>U12</c:v>
                </c:pt>
              </c:strCache>
            </c:strRef>
          </c:tx>
          <c:spPr>
            <a:ln>
              <a:tailEnd type="triangle" w="lg" len="med"/>
            </a:ln>
          </c:spPr>
          <c:marker>
            <c:symbol val="none"/>
          </c:marker>
          <c:xVal>
            <c:numRef>
              <c:f>Hárok1!$K$2:$K$3</c:f>
              <c:numCache>
                <c:formatCode>_-* #,##0.0000000\ _€_-;\-* #,##0.0000000\ _€_-;_-* "-"???????\ _€_-;_-@_-</c:formatCode>
                <c:ptCount val="2"/>
                <c:pt idx="0" formatCode="General">
                  <c:v>0</c:v>
                </c:pt>
                <c:pt idx="1">
                  <c:v>-212.503681783595</c:v>
                </c:pt>
              </c:numCache>
            </c:numRef>
          </c:xVal>
          <c:yVal>
            <c:numRef>
              <c:f>Hárok1!$L$2:$L$3</c:f>
              <c:numCache>
                <c:formatCode>General</c:formatCode>
                <c:ptCount val="2"/>
                <c:pt idx="0">
                  <c:v>0</c:v>
                </c:pt>
                <c:pt idx="1">
                  <c:v>56.940189922554623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Hárok1!$M$1</c:f>
              <c:strCache>
                <c:ptCount val="1"/>
                <c:pt idx="0">
                  <c:v>U13</c:v>
                </c:pt>
              </c:strCache>
            </c:strRef>
          </c:tx>
          <c:spPr>
            <a:ln>
              <a:tailEnd type="triangle" w="lg" len="med"/>
            </a:ln>
          </c:spPr>
          <c:marker>
            <c:symbol val="none"/>
          </c:marker>
          <c:xVal>
            <c:numRef>
              <c:f>Hárok1!$M$2:$M$3</c:f>
              <c:numCache>
                <c:formatCode>General</c:formatCode>
                <c:ptCount val="2"/>
                <c:pt idx="0">
                  <c:v>0</c:v>
                </c:pt>
                <c:pt idx="1">
                  <c:v>56.940189922554467</c:v>
                </c:pt>
              </c:numCache>
            </c:numRef>
          </c:xVal>
          <c:yVal>
            <c:numRef>
              <c:f>Hárok1!$N$2:$N$3</c:f>
              <c:numCache>
                <c:formatCode>General</c:formatCode>
                <c:ptCount val="2"/>
                <c:pt idx="0">
                  <c:v>0</c:v>
                </c:pt>
                <c:pt idx="1">
                  <c:v>-212.50368178359506</c:v>
                </c:pt>
              </c:numCache>
            </c:numRef>
          </c:yVal>
          <c:smooth val="0"/>
        </c:ser>
        <c:ser>
          <c:idx val="3"/>
          <c:order val="3"/>
          <c:tx>
            <c:strRef>
              <c:f>Hárok1!$I$4</c:f>
              <c:strCache>
                <c:ptCount val="1"/>
                <c:pt idx="0">
                  <c:v>U2ab</c:v>
                </c:pt>
              </c:strCache>
            </c:strRef>
          </c:tx>
          <c:spPr>
            <a:ln>
              <a:tailEnd type="triangle" w="lg" len="med"/>
            </a:ln>
          </c:spPr>
          <c:marker>
            <c:symbol val="none"/>
          </c:marker>
          <c:xVal>
            <c:numRef>
              <c:f>Hárok1!$I$5:$I$6</c:f>
              <c:numCache>
                <c:formatCode>General</c:formatCode>
                <c:ptCount val="2"/>
                <c:pt idx="0">
                  <c:v>93.969262078590845</c:v>
                </c:pt>
                <c:pt idx="1">
                  <c:v>-76.604444311897794</c:v>
                </c:pt>
              </c:numCache>
            </c:numRef>
          </c:xVal>
          <c:yVal>
            <c:numRef>
              <c:f>Hárok1!$J$5:$J$6</c:f>
              <c:numCache>
                <c:formatCode>General</c:formatCode>
                <c:ptCount val="2"/>
                <c:pt idx="0">
                  <c:v>34.202014332566868</c:v>
                </c:pt>
                <c:pt idx="1">
                  <c:v>64.278760968653941</c:v>
                </c:pt>
              </c:numCache>
            </c:numRef>
          </c:yVal>
          <c:smooth val="0"/>
        </c:ser>
        <c:ser>
          <c:idx val="4"/>
          <c:order val="4"/>
          <c:tx>
            <c:strRef>
              <c:f>Hárok1!$K$4</c:f>
              <c:strCache>
                <c:ptCount val="1"/>
                <c:pt idx="0">
                  <c:v>U2bc</c:v>
                </c:pt>
              </c:strCache>
            </c:strRef>
          </c:tx>
          <c:spPr>
            <a:ln>
              <a:tailEnd type="triangle" w="lg" len="med"/>
            </a:ln>
          </c:spPr>
          <c:marker>
            <c:symbol val="none"/>
          </c:marker>
          <c:xVal>
            <c:numRef>
              <c:f>Hárok1!$K$5:$K$6</c:f>
              <c:numCache>
                <c:formatCode>General</c:formatCode>
                <c:ptCount val="2"/>
                <c:pt idx="0">
                  <c:v>-76.604444311897794</c:v>
                </c:pt>
                <c:pt idx="1">
                  <c:v>-17.364817766693033</c:v>
                </c:pt>
              </c:numCache>
            </c:numRef>
          </c:xVal>
          <c:yVal>
            <c:numRef>
              <c:f>Hárok1!$L$5:$L$6</c:f>
              <c:numCache>
                <c:formatCode>General</c:formatCode>
                <c:ptCount val="2"/>
                <c:pt idx="0">
                  <c:v>64.278760968653941</c:v>
                </c:pt>
                <c:pt idx="1">
                  <c:v>-98.480775301220802</c:v>
                </c:pt>
              </c:numCache>
            </c:numRef>
          </c:yVal>
          <c:smooth val="0"/>
        </c:ser>
        <c:ser>
          <c:idx val="5"/>
          <c:order val="5"/>
          <c:tx>
            <c:strRef>
              <c:f>Hárok1!$M$4</c:f>
              <c:strCache>
                <c:ptCount val="1"/>
                <c:pt idx="0">
                  <c:v>U2ca</c:v>
                </c:pt>
              </c:strCache>
            </c:strRef>
          </c:tx>
          <c:spPr>
            <a:ln>
              <a:tailEnd type="triangle" w="lg" len="med"/>
            </a:ln>
          </c:spPr>
          <c:marker>
            <c:symbol val="none"/>
          </c:marker>
          <c:xVal>
            <c:numRef>
              <c:f>Hárok1!$M$5:$M$6</c:f>
              <c:numCache>
                <c:formatCode>General</c:formatCode>
                <c:ptCount val="2"/>
                <c:pt idx="0">
                  <c:v>-17.364817766693033</c:v>
                </c:pt>
                <c:pt idx="1">
                  <c:v>93.969262078590845</c:v>
                </c:pt>
              </c:numCache>
            </c:numRef>
          </c:xVal>
          <c:yVal>
            <c:numRef>
              <c:f>Hárok1!$N$5:$N$6</c:f>
              <c:numCache>
                <c:formatCode>General</c:formatCode>
                <c:ptCount val="2"/>
                <c:pt idx="0">
                  <c:v>-98.480775301220802</c:v>
                </c:pt>
                <c:pt idx="1">
                  <c:v>34.202014332566868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8729600"/>
        <c:axId val="78731520"/>
      </c:scatterChart>
      <c:valAx>
        <c:axId val="78729600"/>
        <c:scaling>
          <c:orientation val="minMax"/>
        </c:scaling>
        <c:delete val="0"/>
        <c:axPos val="b"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sk-SK"/>
                  <a:t>Re. U (V)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78731520"/>
        <c:crosses val="autoZero"/>
        <c:crossBetween val="midCat"/>
      </c:valAx>
      <c:valAx>
        <c:axId val="7873152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sk-SK"/>
                  <a:t>Im. U (V)</a:t>
                </a:r>
              </a:p>
            </c:rich>
          </c:tx>
          <c:layout>
            <c:manualLayout>
              <c:xMode val="edge"/>
              <c:yMode val="edge"/>
              <c:x val="1.5700638521479526E-2"/>
              <c:y val="0.40892298693001128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78729600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409574</xdr:colOff>
      <xdr:row>0</xdr:row>
      <xdr:rowOff>0</xdr:rowOff>
    </xdr:from>
    <xdr:to>
      <xdr:col>15</xdr:col>
      <xdr:colOff>285750</xdr:colOff>
      <xdr:row>21</xdr:row>
      <xdr:rowOff>161924</xdr:rowOff>
    </xdr:to>
    <xdr:graphicFrame macro="">
      <xdr:nvGraphicFramePr>
        <xdr:cNvPr id="4" name="Graf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4"/>
  <sheetViews>
    <sheetView tabSelected="1" zoomScale="90" zoomScaleNormal="90" workbookViewId="0">
      <selection activeCell="D9" sqref="D9:F9"/>
    </sheetView>
  </sheetViews>
  <sheetFormatPr defaultRowHeight="15" x14ac:dyDescent="0.25"/>
  <cols>
    <col min="1" max="1" width="9.42578125" bestFit="1" customWidth="1"/>
    <col min="2" max="2" width="25.42578125" customWidth="1"/>
    <col min="3" max="3" width="8.5703125" customWidth="1"/>
    <col min="4" max="4" width="7.85546875" customWidth="1"/>
    <col min="6" max="6" width="12.28515625" customWidth="1"/>
    <col min="9" max="9" width="13.85546875" customWidth="1"/>
    <col min="10" max="10" width="12.7109375" customWidth="1"/>
    <col min="11" max="11" width="15.140625" customWidth="1"/>
    <col min="12" max="12" width="13.42578125" customWidth="1"/>
    <col min="13" max="13" width="14.140625" customWidth="1"/>
    <col min="14" max="14" width="13" customWidth="1"/>
    <col min="15" max="15" width="9.5703125" customWidth="1"/>
  </cols>
  <sheetData>
    <row r="1" spans="1:27" ht="20.100000000000001" customHeight="1" thickBot="1" x14ac:dyDescent="0.35">
      <c r="A1" s="42" t="s">
        <v>6</v>
      </c>
      <c r="B1" s="43"/>
      <c r="C1" s="43"/>
      <c r="D1" s="43"/>
      <c r="E1" s="43"/>
      <c r="F1" s="43"/>
      <c r="H1" s="3"/>
      <c r="I1" s="4" t="str">
        <f>IF(B11="U11=","U11","U1")</f>
        <v>U11</v>
      </c>
      <c r="J1" s="5"/>
      <c r="K1" s="5" t="str">
        <f>IF(B12="U12=","U12","-")</f>
        <v>U12</v>
      </c>
      <c r="L1" s="5"/>
      <c r="M1" s="5" t="str">
        <f>IF(B13="U13=","U13","-")</f>
        <v>U13</v>
      </c>
      <c r="N1" s="6"/>
    </row>
    <row r="2" spans="1:27" ht="20.100000000000001" customHeight="1" thickBot="1" x14ac:dyDescent="0.3">
      <c r="A2" s="44"/>
      <c r="B2" s="45"/>
      <c r="C2" s="45"/>
      <c r="D2" s="45"/>
      <c r="E2" s="45"/>
      <c r="F2" s="46"/>
      <c r="H2" s="3"/>
      <c r="I2" s="7">
        <f>IF(I1="U11",0,0)</f>
        <v>0</v>
      </c>
      <c r="J2" s="8">
        <f>IF(I1="U11=",0,0)</f>
        <v>0</v>
      </c>
      <c r="K2" s="8">
        <f>IF(K1="U12",0,"-")</f>
        <v>0</v>
      </c>
      <c r="L2" s="8">
        <f>IF(K1="U12",0,"-")</f>
        <v>0</v>
      </c>
      <c r="M2" s="8">
        <f>IF(M1="U13",0,"-")</f>
        <v>0</v>
      </c>
      <c r="N2" s="9">
        <f>IF(M1="U13",0,"-")</f>
        <v>0</v>
      </c>
    </row>
    <row r="3" spans="1:27" ht="20.100000000000001" customHeight="1" thickBot="1" x14ac:dyDescent="0.3">
      <c r="A3" s="47" t="s">
        <v>15</v>
      </c>
      <c r="B3" s="48"/>
      <c r="C3" s="15"/>
      <c r="D3" s="49" t="s">
        <v>0</v>
      </c>
      <c r="E3" s="50"/>
      <c r="F3" s="50"/>
      <c r="H3" s="3"/>
      <c r="I3" s="7">
        <f>C11*COS(D11*(PI()/180))</f>
        <v>155.56349186104046</v>
      </c>
      <c r="J3" s="8">
        <f>C11*SIN(D11*(PI())/180)</f>
        <v>155.56349186104043</v>
      </c>
      <c r="K3" s="10">
        <f>IF(K1="U12",C12*COS(D12*(PI()/180)),"-")</f>
        <v>-212.503681783595</v>
      </c>
      <c r="L3" s="8">
        <f>IF(K1="U12",C12*SIN(D12*(PI()/180)),"-")</f>
        <v>56.940189922554623</v>
      </c>
      <c r="M3" s="8">
        <f>IF(M1="U13",C13*COS(D13*(PI()/180)),"-")</f>
        <v>56.940189922554467</v>
      </c>
      <c r="N3" s="9">
        <f>IF(M1="U13",C13*SIN(D13*(PI()/180)),"-")</f>
        <v>-212.50368178359506</v>
      </c>
    </row>
    <row r="4" spans="1:27" ht="20.100000000000001" customHeight="1" thickBot="1" x14ac:dyDescent="0.3">
      <c r="A4" s="47" t="s">
        <v>1</v>
      </c>
      <c r="B4" s="47"/>
      <c r="C4" s="16">
        <v>3</v>
      </c>
      <c r="D4" s="49" t="s">
        <v>2</v>
      </c>
      <c r="E4" s="50"/>
      <c r="F4" s="50"/>
      <c r="H4" s="14">
        <v>1</v>
      </c>
      <c r="I4" s="7" t="str">
        <f>IF(B16="U2ab=","U2ab",IF(B16="U21=","U21","U2"))</f>
        <v>U2ab</v>
      </c>
      <c r="J4" s="8"/>
      <c r="K4" s="8" t="str">
        <f>IF(B17="U22=","U22",IF(B17="U2bc=","U2bc","-"))</f>
        <v>U2bc</v>
      </c>
      <c r="L4" s="8"/>
      <c r="M4" s="8" t="str">
        <f>IF(B18="U23=","U23",IF(B18="U2ca=","U2ca","-"))</f>
        <v>U2ca</v>
      </c>
      <c r="N4" s="9"/>
    </row>
    <row r="5" spans="1:27" ht="20.100000000000001" customHeight="1" thickBot="1" x14ac:dyDescent="0.3">
      <c r="A5" s="37"/>
      <c r="B5" s="38"/>
      <c r="C5" s="39"/>
      <c r="D5" s="49" t="s">
        <v>3</v>
      </c>
      <c r="E5" s="50"/>
      <c r="F5" s="50"/>
      <c r="H5" s="14">
        <v>3</v>
      </c>
      <c r="I5" s="7">
        <f>IF(I4="U21",0,IF(I4="U2ab",C16*COS(D16*(PI()/180)),0))</f>
        <v>93.969262078590845</v>
      </c>
      <c r="J5" s="8">
        <f>IF(I4="U21",0,IF(I4="U2ab",C16*SIN(D16*(PI()/180)),0))</f>
        <v>34.202014332566868</v>
      </c>
      <c r="K5" s="8">
        <f>IF(K4="U22",0,IF(K4="U2bc",C17*COS(D17*(PI()/180)),0))</f>
        <v>-76.604444311897794</v>
      </c>
      <c r="L5" s="8">
        <f>IF(K4="U22",0,IF(K4="U2bc",C17*SIN(D17*(PI()/180)),0))</f>
        <v>64.278760968653941</v>
      </c>
      <c r="M5" s="8">
        <f>IF(M4="U23",0,IF(M4="U2ca",C18*COS(D18*(PI()/180)),0))</f>
        <v>-17.364817766693033</v>
      </c>
      <c r="N5" s="9">
        <f>IF(M4="U23",0,IF(M4="U2ca",C18*SIN(D18*(PI()/180)),0))</f>
        <v>-98.480775301220802</v>
      </c>
    </row>
    <row r="6" spans="1:27" ht="20.100000000000001" customHeight="1" x14ac:dyDescent="0.25">
      <c r="A6" s="34"/>
      <c r="B6" s="35"/>
      <c r="C6" s="36"/>
      <c r="D6" s="51"/>
      <c r="E6" s="50"/>
      <c r="F6" s="50"/>
      <c r="H6" s="14"/>
      <c r="I6" s="11">
        <f>IF(I4="U21",C16*COS(D16*(PI()/180)),IF(I4="U2ab",C17*COS(D17*(PI()/180)),C16*COS(D16*(PI()/180))))</f>
        <v>-76.604444311897794</v>
      </c>
      <c r="J6" s="12">
        <f>IF(I4="U21",C16*SIN(D16*(PI()/180)),IF(I4="U2ab",C17*SIN(D17*(PI()/180)),C16*SIN(D16*(PI()/180))))</f>
        <v>64.278760968653941</v>
      </c>
      <c r="K6" s="12">
        <f>IF(K4="U22",C17*COS(D17*(PI()/180)),IF(I4="U2ab",C18*COS(D18*(PI()/180)),"-"))</f>
        <v>-17.364817766693033</v>
      </c>
      <c r="L6" s="12">
        <f>IF(K4="U22",C17*SIN(D17*(PI()/180)),IF(I4="U2ab",C18*SIN(D18*(PI()/180)),"-"))</f>
        <v>-98.480775301220802</v>
      </c>
      <c r="M6" s="12">
        <f>IF(M4="U23",C18*COS(D18*(PI()/180)),IF(M4="U2ca",C16*COS(D16*(PI()/180)),"-"))</f>
        <v>93.969262078590845</v>
      </c>
      <c r="N6" s="13">
        <f>IF(M4="U23",C18*SIN(D18*(PI()/180)),IF(M4="U2ca",C16*SIN(D16*(PI()/180)),"-"))</f>
        <v>34.202014332566868</v>
      </c>
      <c r="V6" s="1"/>
      <c r="W6" s="1"/>
      <c r="X6" s="1"/>
      <c r="Y6" s="1"/>
      <c r="Z6" s="1"/>
      <c r="AA6" s="1"/>
    </row>
    <row r="7" spans="1:27" ht="20.100000000000001" customHeight="1" x14ac:dyDescent="0.25">
      <c r="A7" s="47" t="s">
        <v>4</v>
      </c>
      <c r="B7" s="48"/>
      <c r="C7" s="16">
        <v>2</v>
      </c>
      <c r="D7" s="49" t="s">
        <v>5</v>
      </c>
      <c r="E7" s="50"/>
      <c r="F7" s="50"/>
      <c r="H7" s="14">
        <v>1</v>
      </c>
      <c r="V7" s="2"/>
      <c r="W7" s="2"/>
      <c r="X7" s="2"/>
      <c r="Y7" s="2"/>
      <c r="Z7" s="2"/>
      <c r="AA7" s="2"/>
    </row>
    <row r="8" spans="1:27" ht="20.100000000000001" customHeight="1" x14ac:dyDescent="0.25">
      <c r="A8" s="27"/>
      <c r="B8" s="27"/>
      <c r="C8" s="27"/>
      <c r="D8" s="49" t="s">
        <v>16</v>
      </c>
      <c r="E8" s="50"/>
      <c r="F8" s="50"/>
      <c r="H8" s="14">
        <v>2</v>
      </c>
    </row>
    <row r="9" spans="1:27" ht="20.100000000000001" customHeight="1" x14ac:dyDescent="0.25">
      <c r="A9" s="27"/>
      <c r="B9" s="27"/>
      <c r="C9" s="27"/>
      <c r="D9" s="51"/>
      <c r="E9" s="51"/>
      <c r="F9" s="51"/>
    </row>
    <row r="10" spans="1:27" ht="20.100000000000001" customHeight="1" x14ac:dyDescent="0.25">
      <c r="A10" s="40" t="s">
        <v>7</v>
      </c>
      <c r="B10" s="41"/>
      <c r="C10" s="15"/>
      <c r="D10" s="17" t="s">
        <v>9</v>
      </c>
      <c r="E10" s="28"/>
      <c r="F10" s="29"/>
    </row>
    <row r="11" spans="1:27" ht="20.100000000000001" customHeight="1" x14ac:dyDescent="0.25">
      <c r="A11" s="18"/>
      <c r="B11" s="19" t="str">
        <f>IF(C4=H4,"U1=",IF(C4=H5,"U11=","V bunke C4 zadaj 1 alebo 3"))</f>
        <v>U11=</v>
      </c>
      <c r="C11" s="16">
        <v>220</v>
      </c>
      <c r="D11" s="16">
        <v>45</v>
      </c>
      <c r="E11" s="30"/>
      <c r="F11" s="31"/>
    </row>
    <row r="12" spans="1:27" ht="20.100000000000001" customHeight="1" x14ac:dyDescent="0.25">
      <c r="A12" s="20"/>
      <c r="B12" s="19" t="str">
        <f>IF(C4=H4,"Jednofázová sieť",IF(C4=H5,"U12=","V bunke C4 zadaj 1 alebo 3"))</f>
        <v>U12=</v>
      </c>
      <c r="C12" s="16">
        <v>220</v>
      </c>
      <c r="D12" s="16">
        <v>165</v>
      </c>
      <c r="E12" s="30"/>
      <c r="F12" s="31"/>
    </row>
    <row r="13" spans="1:27" ht="20.100000000000001" customHeight="1" x14ac:dyDescent="0.25">
      <c r="A13" s="20"/>
      <c r="B13" s="19" t="str">
        <f>IF(C4=H4,"Jednofázová sieť",IF(C4=H5,"U13=","V bunke C4 zadaj 1 alebo 3"))</f>
        <v>U13=</v>
      </c>
      <c r="C13" s="16">
        <v>220</v>
      </c>
      <c r="D13" s="16">
        <v>285</v>
      </c>
      <c r="E13" s="30"/>
      <c r="F13" s="31"/>
    </row>
    <row r="14" spans="1:27" ht="20.100000000000001" customHeight="1" x14ac:dyDescent="0.25">
      <c r="A14" s="34"/>
      <c r="B14" s="35"/>
      <c r="C14" s="35"/>
      <c r="D14" s="36"/>
      <c r="E14" s="30"/>
      <c r="F14" s="31"/>
    </row>
    <row r="15" spans="1:27" ht="20.100000000000001" customHeight="1" x14ac:dyDescent="0.25">
      <c r="A15" s="40" t="s">
        <v>8</v>
      </c>
      <c r="B15" s="41"/>
      <c r="C15" s="15"/>
      <c r="D15" s="17" t="s">
        <v>9</v>
      </c>
      <c r="E15" s="30"/>
      <c r="F15" s="31"/>
    </row>
    <row r="16" spans="1:27" ht="20.100000000000001" customHeight="1" x14ac:dyDescent="0.25">
      <c r="A16" s="27"/>
      <c r="B16" s="19" t="str">
        <f>IF(C4=H4,"U2=",IF(C4=H5,IF(C7=H7,"U21=",IF(C7=H8,"U2ab=","Vypln bunku C7"))))</f>
        <v>U2ab=</v>
      </c>
      <c r="C16" s="16">
        <v>100</v>
      </c>
      <c r="D16" s="16">
        <v>20</v>
      </c>
      <c r="E16" s="30"/>
      <c r="F16" s="31"/>
    </row>
    <row r="17" spans="1:6" ht="20.100000000000001" customHeight="1" x14ac:dyDescent="0.25">
      <c r="A17" s="27"/>
      <c r="B17" s="19" t="str">
        <f>IF(C4=H4,"Jednofázová sieť",IF(C4=H5,IF(C7=H7,"U22=",IF(C7=H8,"U2bc=","Vypln bunku C7"))))</f>
        <v>U2bc=</v>
      </c>
      <c r="C17" s="16">
        <v>100</v>
      </c>
      <c r="D17" s="16">
        <v>140</v>
      </c>
      <c r="E17" s="30"/>
      <c r="F17" s="31"/>
    </row>
    <row r="18" spans="1:6" ht="20.100000000000001" customHeight="1" x14ac:dyDescent="0.25">
      <c r="A18" s="27"/>
      <c r="B18" s="19" t="str">
        <f>IF(C4=H4,"Jednofázová sieť",IF(C4=H5,IF(C7=H7,"U23=",IF(C7=H8,"U2ca=","Vypln bunku C7"))))</f>
        <v>U2ca=</v>
      </c>
      <c r="C18" s="16">
        <v>100</v>
      </c>
      <c r="D18" s="16">
        <v>260</v>
      </c>
      <c r="E18" s="32"/>
      <c r="F18" s="33"/>
    </row>
    <row r="20" spans="1:6" ht="15.75" x14ac:dyDescent="0.25">
      <c r="A20" s="24" t="s">
        <v>14</v>
      </c>
      <c r="B20" s="25"/>
      <c r="C20" s="25"/>
      <c r="D20" s="25"/>
      <c r="E20" s="25"/>
      <c r="F20" s="25"/>
    </row>
    <row r="21" spans="1:6" ht="15.75" x14ac:dyDescent="0.25">
      <c r="A21" s="21" t="s">
        <v>10</v>
      </c>
      <c r="B21" s="21"/>
      <c r="C21" s="21"/>
      <c r="D21" s="21"/>
      <c r="E21" s="21"/>
      <c r="F21" s="22"/>
    </row>
    <row r="22" spans="1:6" ht="15.75" x14ac:dyDescent="0.25">
      <c r="A22" s="21"/>
      <c r="B22" s="26" t="s">
        <v>11</v>
      </c>
      <c r="C22" s="26"/>
      <c r="D22" s="21"/>
      <c r="E22" s="21"/>
      <c r="F22" s="22"/>
    </row>
    <row r="23" spans="1:6" ht="15.75" x14ac:dyDescent="0.25">
      <c r="A23" s="21"/>
      <c r="B23" s="26" t="s">
        <v>12</v>
      </c>
      <c r="C23" s="26"/>
      <c r="D23" s="21"/>
      <c r="E23" s="21"/>
      <c r="F23" s="22"/>
    </row>
    <row r="24" spans="1:6" ht="15.75" x14ac:dyDescent="0.25">
      <c r="A24" s="21"/>
      <c r="B24" s="23" t="s">
        <v>13</v>
      </c>
      <c r="C24" s="23"/>
      <c r="D24" s="23"/>
      <c r="E24" s="23"/>
      <c r="F24" s="22"/>
    </row>
  </sheetData>
  <mergeCells count="22">
    <mergeCell ref="A5:C6"/>
    <mergeCell ref="A10:B10"/>
    <mergeCell ref="A15:B15"/>
    <mergeCell ref="A1:F1"/>
    <mergeCell ref="A8:C9"/>
    <mergeCell ref="A2:F2"/>
    <mergeCell ref="A3:B3"/>
    <mergeCell ref="A7:B7"/>
    <mergeCell ref="D7:F7"/>
    <mergeCell ref="D8:F8"/>
    <mergeCell ref="D3:F3"/>
    <mergeCell ref="D4:F4"/>
    <mergeCell ref="D5:F5"/>
    <mergeCell ref="D6:F6"/>
    <mergeCell ref="D9:F9"/>
    <mergeCell ref="A4:B4"/>
    <mergeCell ref="A20:F20"/>
    <mergeCell ref="B22:C22"/>
    <mergeCell ref="B23:C23"/>
    <mergeCell ref="A16:A18"/>
    <mergeCell ref="E10:F18"/>
    <mergeCell ref="A14:D14"/>
  </mergeCells>
  <conditionalFormatting sqref="A1:F1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</dc:creator>
  <cp:lastModifiedBy>eugenc</cp:lastModifiedBy>
  <dcterms:created xsi:type="dcterms:W3CDTF">2013-11-17T16:32:58Z</dcterms:created>
  <dcterms:modified xsi:type="dcterms:W3CDTF">2013-12-12T14:40:16Z</dcterms:modified>
</cp:coreProperties>
</file>